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a6a58f81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gredientes" sheetId="1" r:id="R8f2b8d6f000f4be4"/>
    <x:sheet xmlns:r="http://schemas.openxmlformats.org/officeDocument/2006/relationships" name="Receitas" sheetId="2" r:id="Re8b85be0a8af4776"/>
    <x:sheet xmlns:r="http://schemas.openxmlformats.org/officeDocument/2006/relationships" name="Custos" sheetId="3" r:id="R526dc3afaf594b35"/>
    <x:sheet xmlns:r="http://schemas.openxmlformats.org/officeDocument/2006/relationships" name="Preço" sheetId="4" r:id="Rb5cca2f6e70e41d5"/>
    <x:sheet xmlns:r="http://schemas.openxmlformats.org/officeDocument/2006/relationships" name="Simulador" sheetId="5" r:id="R20a90d16e47f4d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0"/>
    <x:numFmt numFmtId="201" formatCode="&quot;R$ &quot;#,##0.00"/>
    <x:numFmt numFmtId="202" formatCode="&quot;R$ &quot;0.0000"/>
    <x:numFmt numFmtId="203" formatCode="0.0%"/>
  </x:numFmts>
  <x:fonts count="4">
    <x:font>
      <x:sz val="11"/>
      <x:name val="Carlito"/>
    </x:font>
    <x:font>
      <x:b/>
      <x:sz val="17"/>
      <x:color rgb="FFFFFFFF"/>
      <x:name val="Aptos"/>
    </x:font>
    <x:font>
      <x:sz val="10"/>
      <x:color rgb="FF526273"/>
      <x:name val="Aptos"/>
    </x:font>
    <x:font>
      <x:b/>
      <x:sz val="10"/>
      <x:color rgb="FFFFFFFF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83153"/>
      </x:patternFill>
    </x:fill>
    <x:fill>
      <x:patternFill patternType="solid">
        <x:fgColor rgb="FF0E7490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0" fontId="0" fillId="0" borderId="0" xfId="0" applyNumberFormat="1" applyFont="1" applyFill="1" applyBorder="1"/>
    <x:xf numFmtId="201" fontId="0" fillId="4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4" borderId="0" xfId="0" applyNumberFormat="1" applyFont="1" applyFill="1" applyBorder="1"/>
    <x:xf numFmtId="203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654f9eb114f58" /><Relationship Type="http://schemas.openxmlformats.org/officeDocument/2006/relationships/theme" Target="/xl/theme/theme1.xml" Id="R6233191dfd2941a9" /><Relationship Type="http://schemas.openxmlformats.org/officeDocument/2006/relationships/sharedStrings" Target="/xl/sharedStrings.xml" Id="R95fa605f08514cd0" /><Relationship Type="http://schemas.openxmlformats.org/officeDocument/2006/relationships/worksheet" Target="/xl/worksheets/sheet1.xml" Id="R8f2b8d6f000f4be4" /><Relationship Type="http://schemas.openxmlformats.org/officeDocument/2006/relationships/worksheet" Target="/xl/worksheets/sheet2.xml" Id="Re8b85be0a8af4776" /><Relationship Type="http://schemas.openxmlformats.org/officeDocument/2006/relationships/worksheet" Target="/xl/worksheets/sheet3.xml" Id="R526dc3afaf594b35" /><Relationship Type="http://schemas.openxmlformats.org/officeDocument/2006/relationships/worksheet" Target="/xl/worksheets/sheet4.xml" Id="Rb5cca2f6e70e41d5" /><Relationship Type="http://schemas.openxmlformats.org/officeDocument/2006/relationships/worksheet" Target="/xl/worksheets/sheet5.xml" Id="R20a90d16e47f4d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24" hidden="0" customWidth="1"/>
    <x:col min="3" max="3" width="15" hidden="0" customWidth="1"/>
    <x:col min="4" max="4" width="18" hidden="0" customWidth="1"/>
    <x:col min="5" max="5" width="18" hidden="0" customWidth="1"/>
    <x:col min="6" max="6" width="18" hidden="0" customWidth="1"/>
    <x:col min="7" max="7" width="22" hidden="0" customWidth="1"/>
  </x:cols>
  <x:sheetData>
    <x:row r="1" ht="27" customHeight="1">
      <x:c r="A1" s="3" t="str">
        <x:v>01  Ingredientes</x:v>
      </x:c>
      <x:c r="B1" s="3"/>
      <x:c r="C1" s="3"/>
      <x:c r="D1" s="3"/>
      <x:c r="E1" s="3"/>
      <x:c r="F1" s="3"/>
      <x:c r="G1" s="3"/>
    </x:row>
    <x:row r="2" ht="27" customHeight="1">
      <x:c r="A2" s="3"/>
      <x:c r="B2" s="3"/>
      <x:c r="C2" s="3"/>
      <x:c r="D2" s="3"/>
      <x:c r="E2" s="3"/>
      <x:c r="F2" s="3"/>
      <x:c r="G2" s="3"/>
    </x:row>
    <x:row r="3">
      <x:c r="A3" s="4" t="str">
        <x:v>Digite a quantidade da embalagem já em g, ml ou unidade. Amarelo = entrada.</x:v>
      </x:c>
      <x:c r="B3" s="4"/>
      <x:c r="C3" s="4"/>
      <x:c r="D3" s="4"/>
      <x:c r="E3" s="4"/>
      <x:c r="F3" s="4"/>
      <x:c r="G3" s="4"/>
    </x:row>
    <x:row r="4" ht="34" customHeight="1">
      <x:c r="A4" s="8" t="str">
        <x:v>Código</x:v>
      </x:c>
      <x:c r="B4" s="8" t="str">
        <x:v>Ingrediente</x:v>
      </x:c>
      <x:c r="C4" s="8" t="str">
        <x:v>Unidade-base</x:v>
      </x:c>
      <x:c r="D4" s="8" t="str">
        <x:v>Qtd. comprada</x:v>
      </x:c>
      <x:c r="E4" s="8" t="str">
        <x:v>Preço da embalagem</x:v>
      </x:c>
      <x:c r="F4" s="8" t="str">
        <x:v>Custo por base</x:v>
      </x:c>
      <x:c r="G4" s="8" t="str">
        <x:v>Conferência</x:v>
      </x:c>
    </x:row>
    <x:row r="5">
      <x:c r="A5" s="9" t="str">
        <x:v>FAR</x:v>
      </x:c>
      <x:c r="B5" s="9" t="str">
        <x:v>Farinha de trigo</x:v>
      </x:c>
      <x:c r="C5" s="9" t="str">
        <x:v>g</x:v>
      </x:c>
      <x:c r="D5" s="10" t="n">
        <x:v>1000</x:v>
      </x:c>
      <x:c r="E5" s="12" t="n">
        <x:v>6.5</x:v>
      </x:c>
      <x:c r="F5" s="13" t="n">
        <x:f>IF(G5="OK",E5/D5,"")</x:f>
        <x:v>0.0065</x:v>
      </x:c>
      <x:c r="G5" t="str">
        <x:f>IF(A5="","",IF(OR(B5="",C5="",NOT(ISNUMBER(D5)),NOT(ISNUMBER(E5))),"PREENCHER",IF(OR(D5&lt;=0,E5&lt;0),"VALOR?",IF(COUNTIF($A$5:$A$54,A5)&gt;1,"CÓDIGO DUPLICADO","OK"))))</x:f>
        <x:v>OK</x:v>
      </x:c>
    </x:row>
    <x:row r="6">
      <x:c r="A6" s="9" t="str">
        <x:v>ACU</x:v>
      </x:c>
      <x:c r="B6" s="9" t="str">
        <x:v>Açúcar</x:v>
      </x:c>
      <x:c r="C6" s="9" t="str">
        <x:v>g</x:v>
      </x:c>
      <x:c r="D6" s="10" t="n">
        <x:v>1000</x:v>
      </x:c>
      <x:c r="E6" s="12" t="n">
        <x:v>4.8</x:v>
      </x:c>
      <x:c r="F6" s="13" t="n">
        <x:f>IF(G6="OK",E6/D6,"")</x:f>
        <x:v>0.0048</x:v>
      </x:c>
      <x:c r="G6" t="str">
        <x:f>IF(A6="","",IF(OR(B6="",C6="",NOT(ISNUMBER(D6)),NOT(ISNUMBER(E6))),"PREENCHER",IF(OR(D6&lt;=0,E6&lt;0),"VALOR?",IF(COUNTIF($A$5:$A$54,A6)&gt;1,"CÓDIGO DUPLICADO","OK"))))</x:f>
        <x:v>OK</x:v>
      </x:c>
    </x:row>
    <x:row r="7">
      <x:c r="A7" s="9" t="str">
        <x:v>OVO</x:v>
      </x:c>
      <x:c r="B7" s="9" t="str">
        <x:v>Ovo</x:v>
      </x:c>
      <x:c r="C7" s="9" t="str">
        <x:v>un</x:v>
      </x:c>
      <x:c r="D7" s="10" t="n">
        <x:v>12</x:v>
      </x:c>
      <x:c r="E7" s="12" t="n">
        <x:v>10.8</x:v>
      </x:c>
      <x:c r="F7" s="13" t="n">
        <x:f>IF(G7="OK",E7/D7,"")</x:f>
        <x:v>0.9</x:v>
      </x:c>
      <x:c r="G7" t="str">
        <x:f>IF(A7="","",IF(OR(B7="",C7="",NOT(ISNUMBER(D7)),NOT(ISNUMBER(E7))),"PREENCHER",IF(OR(D7&lt;=0,E7&lt;0),"VALOR?",IF(COUNTIF($A$5:$A$54,A7)&gt;1,"CÓDIGO DUPLICADO","OK"))))</x:f>
        <x:v>OK</x:v>
      </x:c>
    </x:row>
    <x:row r="8">
      <x:c r="A8" s="9" t="str">
        <x:v>LEI</x:v>
      </x:c>
      <x:c r="B8" s="9" t="str">
        <x:v>Leite</x:v>
      </x:c>
      <x:c r="C8" s="9" t="str">
        <x:v>ml</x:v>
      </x:c>
      <x:c r="D8" s="10" t="n">
        <x:v>1000</x:v>
      </x:c>
      <x:c r="E8" s="12" t="n">
        <x:v>5.5</x:v>
      </x:c>
      <x:c r="F8" s="13" t="n">
        <x:f>IF(G8="OK",E8/D8,"")</x:f>
        <x:v>0.0055</x:v>
      </x:c>
      <x:c r="G8" t="str">
        <x:f>IF(A8="","",IF(OR(B8="",C8="",NOT(ISNUMBER(D8)),NOT(ISNUMBER(E8))),"PREENCHER",IF(OR(D8&lt;=0,E8&lt;0),"VALOR?",IF(COUNTIF($A$5:$A$54,A8)&gt;1,"CÓDIGO DUPLICADO","OK"))))</x:f>
        <x:v>OK</x:v>
      </x:c>
    </x:row>
    <x:row r="9">
      <x:c r="A9" s="9" t="str">
        <x:v>CHO</x:v>
      </x:c>
      <x:c r="B9" s="9" t="str">
        <x:v>Chocolate em pó</x:v>
      </x:c>
      <x:c r="C9" s="9" t="str">
        <x:v>g</x:v>
      </x:c>
      <x:c r="D9" s="10" t="n">
        <x:v>1000</x:v>
      </x:c>
      <x:c r="E9" s="12" t="n">
        <x:v>24</x:v>
      </x:c>
      <x:c r="F9" s="13" t="n">
        <x:f>IF(G9="OK",E9/D9,"")</x:f>
        <x:v>0.024</x:v>
      </x:c>
      <x:c r="G9" t="str">
        <x:f>IF(A9="","",IF(OR(B9="",C9="",NOT(ISNUMBER(D9)),NOT(ISNUMBER(E9))),"PREENCHER",IF(OR(D9&lt;=0,E9&lt;0),"VALOR?",IF(COUNTIF($A$5:$A$54,A9)&gt;1,"CÓDIGO DUPLICADO","OK"))))</x:f>
        <x:v>OK</x:v>
      </x:c>
    </x:row>
  </x:sheetData>
  <x:mergeCells>
    <x:mergeCell ref="A1:G2"/>
  </x:mergeCells>
  <x:dataValidations count="1">
    <x:dataValidation type="list" sqref="C5:C9">
      <x:formula1>"g,ml,un"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16" hidden="0" customWidth="1"/>
    <x:col min="4" max="4" width="16" hidden="0" customWidth="1"/>
    <x:col min="5" max="5" width="19" hidden="0" customWidth="1"/>
    <x:col min="6" max="6" width="19" hidden="0" customWidth="1"/>
  </x:cols>
  <x:sheetData>
    <x:row r="1" ht="27" customHeight="1">
      <x:c r="A1" s="3" t="str">
        <x:v>02  Receitas</x:v>
      </x:c>
      <x:c r="B1" s="3"/>
      <x:c r="C1" s="3"/>
      <x:c r="D1" s="3"/>
      <x:c r="E1" s="3"/>
      <x:c r="F1" s="3"/>
    </x:row>
    <x:row r="2" ht="27" customHeight="1">
      <x:c r="A2" s="3"/>
      <x:c r="B2" s="3"/>
      <x:c r="C2" s="3"/>
      <x:c r="D2" s="3"/>
      <x:c r="E2" s="3"/>
      <x:c r="F2" s="3"/>
    </x:row>
    <x:row r="3">
      <x:c r="A3" s="4" t="str">
        <x:v>Uma linha por ingrediente. Repita o nome da receita em todas as linhas.</x:v>
      </x:c>
      <x:c r="B3" s="4"/>
      <x:c r="C3" s="4"/>
      <x:c r="D3" s="4"/>
      <x:c r="E3" s="4"/>
      <x:c r="F3" s="4"/>
    </x:row>
    <x:row r="4" ht="34" customHeight="1">
      <x:c r="A4" s="8" t="str">
        <x:v>Receita</x:v>
      </x:c>
      <x:c r="B4" s="8" t="str">
        <x:v>Código</x:v>
      </x:c>
      <x:c r="C4" s="8" t="str">
        <x:v>Qtd. usada</x:v>
      </x:c>
      <x:c r="D4" s="8" t="str">
        <x:v>Unidade</x:v>
      </x:c>
      <x:c r="E4" s="8" t="str">
        <x:v>Custo na receita</x:v>
      </x:c>
      <x:c r="F4" s="8" t="str">
        <x:v>Conferência</x:v>
      </x:c>
    </x:row>
    <x:row r="5">
      <x:c r="A5" s="9" t="str">
        <x:v>Bolo de chocolate</x:v>
      </x:c>
      <x:c r="B5" s="9" t="str">
        <x:v>FAR</x:v>
      </x:c>
      <x:c r="C5" s="9" t="n">
        <x:v>300</x:v>
      </x:c>
      <x:c r="D5" s="9" t="str">
        <x:v>g</x:v>
      </x:c>
      <x:c r="E5" s="14" t="n">
        <x:f>IF(F5="OK",C5*INDEX(Ingredientes!$F$5:$F$54,MATCH(B5,Ingredientes!$A$5:$A$54,0)),"")</x:f>
        <x:v>1.95</x:v>
      </x:c>
      <x:c r="F5" t="str">
        <x:f>IF(A5="","",IF(OR(B5="",NOT(ISNUMBER(C5)),D5=""),"PREENCHER",IF(C5&lt;=0,"QUANTIDADE?",IF(COUNTIF(Ingredientes!$A$5:$A$54,B5)&lt;&gt;1,"CÓDIGO?",IF(INDEX(Ingredientes!$G$5:$G$54,MATCH(B5,Ingredientes!$A$5:$A$54,0))&lt;&gt;"OK","INGREDIENTE?",IF(D5&lt;&gt;INDEX(Ingredientes!$C$5:$C$54,MATCH(B5,Ingredientes!$A$5:$A$54,0)),"UNIDADE?","OK"))))))</x:f>
        <x:v>OK</x:v>
      </x:c>
    </x:row>
    <x:row r="6">
      <x:c r="A6" s="9" t="str">
        <x:v>Bolo de chocolate</x:v>
      </x:c>
      <x:c r="B6" s="9" t="str">
        <x:v>ACU</x:v>
      </x:c>
      <x:c r="C6" s="9" t="n">
        <x:v>200</x:v>
      </x:c>
      <x:c r="D6" s="9" t="str">
        <x:v>g</x:v>
      </x:c>
      <x:c r="E6" s="14" t="n">
        <x:f>IF(F6="OK",C6*INDEX(Ingredientes!$F$5:$F$54,MATCH(B6,Ingredientes!$A$5:$A$54,0)),"")</x:f>
        <x:v>0.96</x:v>
      </x:c>
      <x:c r="F6" t="str">
        <x:f>IF(A6="","",IF(OR(B6="",NOT(ISNUMBER(C6)),D6=""),"PREENCHER",IF(C6&lt;=0,"QUANTIDADE?",IF(COUNTIF(Ingredientes!$A$5:$A$54,B6)&lt;&gt;1,"CÓDIGO?",IF(INDEX(Ingredientes!$G$5:$G$54,MATCH(B6,Ingredientes!$A$5:$A$54,0))&lt;&gt;"OK","INGREDIENTE?",IF(D6&lt;&gt;INDEX(Ingredientes!$C$5:$C$54,MATCH(B6,Ingredientes!$A$5:$A$54,0)),"UNIDADE?","OK"))))))</x:f>
        <x:v>OK</x:v>
      </x:c>
    </x:row>
    <x:row r="7">
      <x:c r="A7" s="9" t="str">
        <x:v>Bolo de chocolate</x:v>
      </x:c>
      <x:c r="B7" s="9" t="str">
        <x:v>OVO</x:v>
      </x:c>
      <x:c r="C7" s="9" t="n">
        <x:v>3</x:v>
      </x:c>
      <x:c r="D7" s="9" t="str">
        <x:v>un</x:v>
      </x:c>
      <x:c r="E7" s="14" t="n">
        <x:f>IF(F7="OK",C7*INDEX(Ingredientes!$F$5:$F$54,MATCH(B7,Ingredientes!$A$5:$A$54,0)),"")</x:f>
        <x:v>2.7</x:v>
      </x:c>
      <x:c r="F7" t="str">
        <x:f>IF(A7="","",IF(OR(B7="",NOT(ISNUMBER(C7)),D7=""),"PREENCHER",IF(C7&lt;=0,"QUANTIDADE?",IF(COUNTIF(Ingredientes!$A$5:$A$54,B7)&lt;&gt;1,"CÓDIGO?",IF(INDEX(Ingredientes!$G$5:$G$54,MATCH(B7,Ingredientes!$A$5:$A$54,0))&lt;&gt;"OK","INGREDIENTE?",IF(D7&lt;&gt;INDEX(Ingredientes!$C$5:$C$54,MATCH(B7,Ingredientes!$A$5:$A$54,0)),"UNIDADE?","OK"))))))</x:f>
        <x:v>OK</x:v>
      </x:c>
    </x:row>
    <x:row r="8">
      <x:c r="A8" s="9" t="str">
        <x:v>Bolo de chocolate</x:v>
      </x:c>
      <x:c r="B8" s="9" t="str">
        <x:v>LEI</x:v>
      </x:c>
      <x:c r="C8" s="9" t="n">
        <x:v>200</x:v>
      </x:c>
      <x:c r="D8" s="9" t="str">
        <x:v>ml</x:v>
      </x:c>
      <x:c r="E8" s="14" t="n">
        <x:f>IF(F8="OK",C8*INDEX(Ingredientes!$F$5:$F$54,MATCH(B8,Ingredientes!$A$5:$A$54,0)),"")</x:f>
        <x:v>1.0999999999999999</x:v>
      </x:c>
      <x:c r="F8" t="str">
        <x:f>IF(A8="","",IF(OR(B8="",NOT(ISNUMBER(C8)),D8=""),"PREENCHER",IF(C8&lt;=0,"QUANTIDADE?",IF(COUNTIF(Ingredientes!$A$5:$A$54,B8)&lt;&gt;1,"CÓDIGO?",IF(INDEX(Ingredientes!$G$5:$G$54,MATCH(B8,Ingredientes!$A$5:$A$54,0))&lt;&gt;"OK","INGREDIENTE?",IF(D8&lt;&gt;INDEX(Ingredientes!$C$5:$C$54,MATCH(B8,Ingredientes!$A$5:$A$54,0)),"UNIDADE?","OK"))))))</x:f>
        <x:v>OK</x:v>
      </x:c>
    </x:row>
    <x:row r="9">
      <x:c r="A9" s="9" t="str">
        <x:v>Bolo de chocolate</x:v>
      </x:c>
      <x:c r="B9" s="9" t="str">
        <x:v>CHO</x:v>
      </x:c>
      <x:c r="C9" s="9" t="n">
        <x:v>100</x:v>
      </x:c>
      <x:c r="D9" s="9" t="str">
        <x:v>g</x:v>
      </x:c>
      <x:c r="E9" s="14" t="n">
        <x:f>IF(F9="OK",C9*INDEX(Ingredientes!$F$5:$F$54,MATCH(B9,Ingredientes!$A$5:$A$54,0)),"")</x:f>
        <x:v>2.4</x:v>
      </x:c>
      <x:c r="F9" t="str">
        <x:f>IF(A9="","",IF(OR(B9="",NOT(ISNUMBER(C9)),D9=""),"PREENCHER",IF(C9&lt;=0,"QUANTIDADE?",IF(COUNTIF(Ingredientes!$A$5:$A$54,B9)&lt;&gt;1,"CÓDIGO?",IF(INDEX(Ingredientes!$G$5:$G$54,MATCH(B9,Ingredientes!$A$5:$A$54,0))&lt;&gt;"OK","INGREDIENTE?",IF(D9&lt;&gt;INDEX(Ingredientes!$C$5:$C$54,MATCH(B9,Ingredientes!$A$5:$A$54,0)),"UNIDADE?","OK"))))))</x:f>
        <x:v>OK</x:v>
      </x:c>
    </x:row>
  </x:sheetData>
  <x:mergeCells>
    <x:mergeCell ref="A1:F2"/>
  </x:mergeCells>
  <x:dataValidations count="1">
    <x:dataValidation type="list" sqref="D5:D9">
      <x:formula1>"g,ml,un"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22" hidden="0" customWidth="1"/>
  </x:cols>
  <x:sheetData>
    <x:row r="1" ht="27" customHeight="1">
      <x:c r="A1" s="3" t="str">
        <x:v>03  Custos por receita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7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>
      <x:c r="A3" s="4" t="str">
        <x:v>Perdas incidem somente sobre ingredientes. Embalagem e extras são por lote.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34" customHeight="1">
      <x:c r="A4" s="8" t="str">
        <x:v>Receita</x:v>
      </x:c>
      <x:c r="B4" s="8" t="str">
        <x:v>Rendimento</x:v>
      </x:c>
      <x:c r="C4" s="8" t="str">
        <x:v>Unidade venda</x:v>
      </x:c>
      <x:c r="D4" s="8" t="str">
        <x:v>Embalagem lote</x:v>
      </x:c>
      <x:c r="E4" s="8" t="str">
        <x:v>Horas lote</x:v>
      </x:c>
      <x:c r="F4" s="8" t="str">
        <x:v>R$/hora</x:v>
      </x:c>
      <x:c r="G4" s="8" t="str">
        <x:v>Extras lote</x:v>
      </x:c>
      <x:c r="H4" s="8" t="str">
        <x:v>Perda %</x:v>
      </x:c>
      <x:c r="I4" s="8" t="str">
        <x:v>Ingredientes</x:v>
      </x:c>
      <x:c r="J4" s="8" t="str">
        <x:v>Acréscimo perdas</x:v>
      </x:c>
      <x:c r="K4" s="8" t="str">
        <x:v>Mão de obra</x:v>
      </x:c>
      <x:c r="L4" s="8" t="str">
        <x:v>Custo lote</x:v>
      </x:c>
      <x:c r="M4" s="8" t="str">
        <x:v>Custo unidade</x:v>
      </x:c>
      <x:c r="N4" s="8" t="str">
        <x:v>Conferência</x:v>
      </x:c>
    </x:row>
    <x:row r="5">
      <x:c r="A5" s="9" t="str">
        <x:v>Bolo de chocolate</x:v>
      </x:c>
      <x:c r="B5" s="9" t="n">
        <x:v>1</x:v>
      </x:c>
      <x:c r="C5" s="9" t="str">
        <x:v>un</x:v>
      </x:c>
      <x:c r="D5" s="12" t="n">
        <x:v>4.5</x:v>
      </x:c>
      <x:c r="E5" s="12" t="n">
        <x:v>1.5</x:v>
      </x:c>
      <x:c r="F5" s="12" t="n">
        <x:v>18</x:v>
      </x:c>
      <x:c r="G5" s="12" t="n">
        <x:v>3</x:v>
      </x:c>
      <x:c r="H5" s="15" t="n">
        <x:v>0.05</x:v>
      </x:c>
      <x:c r="I5" s="14" t="n">
        <x:f>IF(N5="OK",SUMIF(Receitas!$A$5:$A$104,A5,Receitas!$E$5:$E$104),"")</x:f>
        <x:v>9.11</x:v>
      </x:c>
      <x:c r="J5" s="14" t="n">
        <x:f>IF(N5="OK",I5*H5/(1-H5),"")</x:f>
        <x:v>0.47947368421052633</x:v>
      </x:c>
      <x:c r="K5" s="14" t="n">
        <x:f>IF(N5="OK",E5*F5,"")</x:f>
        <x:v>27</x:v>
      </x:c>
      <x:c r="L5" s="14" t="n">
        <x:f>IF(N5="OK",SUM(I5:K5)+D5+G5,"")</x:f>
        <x:v>44.089473684210525</x:v>
      </x:c>
      <x:c r="M5" s="14" t="n">
        <x:f>IF(N5="OK",L5/B5,"")</x:f>
        <x:v>44.089473684210525</x:v>
      </x:c>
      <x:c r="N5" t="str">
        <x:f>IF(A5="","",IF(COUNTIF(Receitas!$A$5:$A$104,A5)=0,"SEM ITENS",IF(COUNTIFS(Receitas!$A$5:$A$104,A5,Receitas!$F$5:$F$104,"&lt;&gt;OK")&gt;0,"REVISAR ITENS",IF(OR(NOT(ISNUMBER(B5)),C5="",NOT(ISNUMBER(D5)),NOT(ISNUMBER(E5)),NOT(ISNUMBER(F5)),NOT(ISNUMBER(G5)),NOT(ISNUMBER(H5))),"PREENCHER",IF(OR(B5&lt;=0,D5&lt;0,E5&lt;0,F5&lt;0,G5&lt;0,H5&lt;0,H5&gt;=1),"VALOR?",IF(COUNTIF($A$5:$A$24,A5)&gt;1,"RECEITA DUPLICADA","OK"))))))</x:f>
        <x:v>OK</x:v>
      </x:c>
    </x:row>
  </x:sheetData>
  <x:mergeCells>
    <x:mergeCell ref="A1:N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7" customHeight="1">
      <x:c r="A1" s="3" t="str">
        <x:v>04  Preço sugerido</x:v>
      </x:c>
      <x:c r="B1" s="3"/>
      <x:c r="C1" s="3"/>
      <x:c r="D1" s="3"/>
      <x:c r="E1" s="3"/>
      <x:c r="F1" s="3"/>
      <x:c r="G1" s="3"/>
      <x:c r="H1" s="3"/>
    </x:row>
    <x:row r="2" ht="27" customHeight="1">
      <x:c r="A2" s="3"/>
      <x:c r="B2" s="3"/>
      <x:c r="C2" s="3"/>
      <x:c r="D2" s="3"/>
      <x:c r="E2" s="3"/>
      <x:c r="F2" s="3"/>
      <x:c r="G2" s="3"/>
      <x:c r="H2" s="3"/>
    </x:row>
    <x:row r="3">
      <x:c r="A3" s="4" t="str">
        <x:v>Margem é percentual do preço de venda. Taxa também incide sobre a venda.</x:v>
      </x:c>
      <x:c r="B3" s="4"/>
      <x:c r="C3" s="4"/>
      <x:c r="D3" s="4"/>
      <x:c r="E3" s="4"/>
      <x:c r="F3" s="4"/>
      <x:c r="G3" s="4"/>
      <x:c r="H3" s="4"/>
    </x:row>
    <x:row r="4" ht="34" customHeight="1">
      <x:c r="A4" s="8" t="str">
        <x:v>Receita</x:v>
      </x:c>
      <x:c r="B4" s="8" t="str">
        <x:v>Custo unidade</x:v>
      </x:c>
      <x:c r="C4" s="8" t="str">
        <x:v>Taxa venda %</x:v>
      </x:c>
      <x:c r="D4" s="8" t="str">
        <x:v>Margem alvo %</x:v>
      </x:c>
      <x:c r="E4" s="8" t="str">
        <x:v>Preço exato</x:v>
      </x:c>
      <x:c r="F4" s="8" t="str">
        <x:v>Preço sugerido</x:v>
      </x:c>
      <x:c r="G4" s="8" t="str">
        <x:v>Margem no sugerido</x:v>
      </x:c>
      <x:c r="H4" s="8" t="str">
        <x:v>Conferência</x:v>
      </x:c>
    </x:row>
    <x:row r="5">
      <x:c r="A5" s="9" t="str">
        <x:v>Bolo de chocolate</x:v>
      </x:c>
      <x:c r="B5" s="14" t="n">
        <x:f>IF(H5="OK",INDEX(Custos!$M$5:$M$24,MATCH(A5,Custos!$A$5:$A$24,0)),"")</x:f>
        <x:v>44.089473684210525</x:v>
      </x:c>
      <x:c r="C5" s="15" t="n">
        <x:v>0.05</x:v>
      </x:c>
      <x:c r="D5" s="15" t="n">
        <x:v>0.3</x:v>
      </x:c>
      <x:c r="E5" s="14" t="n">
        <x:f>IF(H5="OK",B5/(1-C5-D5),"")</x:f>
        <x:v>67.82995951417004</x:v>
      </x:c>
      <x:c r="F5" s="14" t="n">
        <x:f>IF(H5="OK",ROUNDUP(E5*2,0)/2,"")</x:f>
        <x:v>68</x:v>
      </x:c>
      <x:c r="G5" s="16" t="n">
        <x:f>IF(H5="OK",1-C5-B5/F5,"")</x:f>
        <x:v>0.301625386996904</x:v>
      </x:c>
      <x:c r="H5" t="str">
        <x:f>IF(A5="","",IF(COUNTIF(Custos!$A$5:$A$24,A5)&lt;&gt;1,"RECEITA?",IF(INDEX(Custos!$N$5:$N$24,MATCH(A5,Custos!$A$5:$A$24,0))&lt;&gt;"OK","REVISAR CUSTOS",IF(OR(NOT(ISNUMBER(C5)),NOT(ISNUMBER(D5))),"PREENCHER",IF(OR(C5&lt;0,D5&lt;0,C5+D5&gt;=1),"TAXA + MARGEM?","OK")))))</x:f>
        <x:v>OK</x:v>
      </x:c>
    </x:row>
  </x:sheetData>
  <x:mergeCells>
    <x:mergeCell ref="A1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7" customHeight="1">
      <x:c r="A1" s="3" t="str">
        <x:v>05  Simulador de pedido</x:v>
      </x:c>
      <x:c r="B1" s="3"/>
      <x:c r="C1" s="3"/>
      <x:c r="D1" s="3"/>
      <x:c r="E1" s="3"/>
      <x:c r="F1" s="3"/>
      <x:c r="G1" s="3"/>
      <x:c r="H1" s="3"/>
      <x:c r="I1" s="3"/>
    </x:row>
    <x:row r="2" ht="27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>
      <x:c r="A3" s="4" t="str">
        <x:v>Teste preço negociado e quantidade. A margem calculada já desconta a taxa de venda.</x:v>
      </x:c>
      <x:c r="B3" s="4"/>
      <x:c r="C3" s="4"/>
      <x:c r="D3" s="4"/>
      <x:c r="E3" s="4"/>
      <x:c r="F3" s="4"/>
      <x:c r="G3" s="4"/>
      <x:c r="H3" s="4"/>
      <x:c r="I3" s="4"/>
    </x:row>
    <x:row r="4" ht="34" customHeight="1">
      <x:c r="A4" s="8" t="str">
        <x:v>Receita</x:v>
      </x:c>
      <x:c r="B4" s="8" t="str">
        <x:v>Preço negociado</x:v>
      </x:c>
      <x:c r="C4" s="8" t="str">
        <x:v>Quantidade</x:v>
      </x:c>
      <x:c r="D4" s="8" t="str">
        <x:v>Custo unitário</x:v>
      </x:c>
      <x:c r="E4" s="8" t="str">
        <x:v>Taxa %</x:v>
      </x:c>
      <x:c r="F4" s="8" t="str">
        <x:v>Custo lote</x:v>
      </x:c>
      <x:c r="G4" s="8" t="str">
        <x:v>Taxa total</x:v>
      </x:c>
      <x:c r="H4" s="8" t="str">
        <x:v>Contribuição</x:v>
      </x:c>
      <x:c r="I4" s="8" t="str">
        <x:v>Margem real</x:v>
      </x:c>
    </x:row>
    <x:row r="5">
      <x:c r="A5" s="9" t="str">
        <x:v>Bolo de chocolate</x:v>
      </x:c>
      <x:c r="B5" s="12" t="n">
        <x:v>75</x:v>
      </x:c>
      <x:c r="C5" s="9" t="n">
        <x:v>1</x:v>
      </x:c>
      <x:c r="D5" s="14" t="n">
        <x:f>IF(AND(A5&lt;&gt;"",COUNTIF('Preço'!$A$5:$A$24,A5)=1,COUNTIFS('Preço'!$A$5:$A$24,A5,'Preço'!$H$5:$H$24,"OK")=1,ISNUMBER(B5),ISNUMBER(C5),B5&gt;0,C5&gt;0),INDEX('Preço'!$B$5:$B$24,MATCH(A5,'Preço'!$A$5:$A$24,0)),"")</x:f>
        <x:v>44.089473684210525</x:v>
      </x:c>
      <x:c r="E5" s="16" t="n">
        <x:f>IF(AND(A5&lt;&gt;"",COUNTIF('Preço'!$A$5:$A$24,A5)=1,COUNTIFS('Preço'!$A$5:$A$24,A5,'Preço'!$H$5:$H$24,"OK")=1,ISNUMBER(B5),ISNUMBER(C5),B5&gt;0,C5&gt;0),INDEX('Preço'!$C$5:$C$24,MATCH(A5,'Preço'!$A$5:$A$24,0)),"")</x:f>
        <x:v>0.05</x:v>
      </x:c>
      <x:c r="F5" s="14" t="n">
        <x:f>IF(D5="","",D5*C5)</x:f>
        <x:v>44.089473684210525</x:v>
      </x:c>
      <x:c r="G5" s="14" t="n">
        <x:f>IF(E5="","",B5*C5*E5)</x:f>
        <x:v>3.75</x:v>
      </x:c>
      <x:c r="H5" s="14" t="n">
        <x:f>IF(F5="","",B5*C5-F5-G5)</x:f>
        <x:v>27.160526315789475</x:v>
      </x:c>
      <x:c r="I5" s="16" t="n">
        <x:f>IF(H5="","",H5/(B5*C5))</x:f>
        <x:v>0.362140350877193</x:v>
      </x:c>
    </x:row>
  </x:sheetData>
  <x:mergeCells>
    <x:mergeCell ref="A1:I2"/>
  </x:mergeCells>
  <x:pageMargins left="0.7" right="0.7" top="0.75" bottom="0.75" header="0.3" footer="0.3"/>
</x:worksheet>
</file>